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1. Venituri" sheetId="1" r:id="rId1"/>
    <sheet name="2. Cheltuieli" sheetId="2" r:id="rId2"/>
    <sheet name="3. Centralizare" sheetId="3" r:id="rId3"/>
  </sheets>
  <definedNames/>
  <calcPr fullCalcOnLoad="1"/>
</workbook>
</file>

<file path=xl/sharedStrings.xml><?xml version="1.0" encoding="utf-8"?>
<sst xmlns="http://schemas.openxmlformats.org/spreadsheetml/2006/main" count="150" uniqueCount="82">
  <si>
    <t>Nr. crt.</t>
  </si>
  <si>
    <t>Chirii</t>
  </si>
  <si>
    <t>Denumirea produselor</t>
  </si>
  <si>
    <t>U.M.</t>
  </si>
  <si>
    <t>Capacitatea teoretică de producție</t>
  </si>
  <si>
    <t>Capacitatea efectivă de producție</t>
  </si>
  <si>
    <t>Preț de vânzare unitar fără TVA</t>
  </si>
  <si>
    <t>PROGNOZA VENITURILOR</t>
  </si>
  <si>
    <t>Gradul de utilizare al capacității de producție</t>
  </si>
  <si>
    <t>Dulapuri</t>
  </si>
  <si>
    <t>Paturi</t>
  </si>
  <si>
    <t>Mese</t>
  </si>
  <si>
    <t>bucăți</t>
  </si>
  <si>
    <t>Venituri estimate</t>
  </si>
  <si>
    <t>Total</t>
  </si>
  <si>
    <t>Procent</t>
  </si>
  <si>
    <t>PROGNOZA CHELTUIELILOR</t>
  </si>
  <si>
    <t>Nr. Crt.</t>
  </si>
  <si>
    <t>Denumirea cheltuielii</t>
  </si>
  <si>
    <t>Contribuții sociale</t>
  </si>
  <si>
    <t>Cheltuieli cu terții</t>
  </si>
  <si>
    <t xml:space="preserve">PAL </t>
  </si>
  <si>
    <t>Unitatea de măsură</t>
  </si>
  <si>
    <t>metri pătrați</t>
  </si>
  <si>
    <t>Articole feronerie</t>
  </si>
  <si>
    <t>Adeziv</t>
  </si>
  <si>
    <t>Cheltuieli cu materiile prime și materialele și utilități</t>
  </si>
  <si>
    <t>Cantitate consumată</t>
  </si>
  <si>
    <t>Total materii prime și materiale</t>
  </si>
  <si>
    <t>Valoare fără TVA</t>
  </si>
  <si>
    <t>Preț unitar fără TVA</t>
  </si>
  <si>
    <t>kg</t>
  </si>
  <si>
    <t>litri</t>
  </si>
  <si>
    <t>Cost de producție unitar pentru:</t>
  </si>
  <si>
    <t>Total utilități</t>
  </si>
  <si>
    <t>Apă rece</t>
  </si>
  <si>
    <t>Combustibil</t>
  </si>
  <si>
    <t>mc</t>
  </si>
  <si>
    <t>Electricitate</t>
  </si>
  <si>
    <t>Saltea</t>
  </si>
  <si>
    <t>Total cheltuieli cu terții</t>
  </si>
  <si>
    <t>Întreținerea și reparațiile utilajelor</t>
  </si>
  <si>
    <t>Valoarea estimată anuală</t>
  </si>
  <si>
    <t>Studii și cercetări</t>
  </si>
  <si>
    <t>Primele de asigurare</t>
  </si>
  <si>
    <t>Protocol</t>
  </si>
  <si>
    <t>Reclamă și publicitate</t>
  </si>
  <si>
    <t>Transport de bunuri și personal</t>
  </si>
  <si>
    <t>Deplasări</t>
  </si>
  <si>
    <t>Poștă și taxe de telecomunicații</t>
  </si>
  <si>
    <t>Servicii bancare</t>
  </si>
  <si>
    <t>Cheltuieli cu impozitele și taxele</t>
  </si>
  <si>
    <t>Impozite pentru teren</t>
  </si>
  <si>
    <t>Impozite pentru clădiri</t>
  </si>
  <si>
    <t>Impozite pentru mijloace de transport</t>
  </si>
  <si>
    <t>Cheltuieli cu Salariile și contribuțiie</t>
  </si>
  <si>
    <t>Denumirea postului</t>
  </si>
  <si>
    <t>Număr de angajați</t>
  </si>
  <si>
    <t>Cheltuieli cu personalul</t>
  </si>
  <si>
    <t>Tîmplar</t>
  </si>
  <si>
    <t>Inginer tehnolog</t>
  </si>
  <si>
    <t>Salariul net total</t>
  </si>
  <si>
    <t>Cheltuieli anuale cu personalul</t>
  </si>
  <si>
    <t>Salariul lunar net unitar</t>
  </si>
  <si>
    <t>Cheltuieli cu amortizarea</t>
  </si>
  <si>
    <t>Denumirea mijlocului fix</t>
  </si>
  <si>
    <t>Durata normală de funcționare (luni)</t>
  </si>
  <si>
    <t>Valoarea de achiziție fără TVA</t>
  </si>
  <si>
    <t>Total cheltuieli cu amortizarea</t>
  </si>
  <si>
    <t>Circular</t>
  </si>
  <si>
    <t>Centru de prelucrare</t>
  </si>
  <si>
    <t xml:space="preserve">Amortizarea lunară </t>
  </si>
  <si>
    <t>Amortizarea anuală</t>
  </si>
  <si>
    <t>Centralizatorul cheltuielilor</t>
  </si>
  <si>
    <t>Cheltuieli cu materii prime</t>
  </si>
  <si>
    <t>Cheltuieli cu utilitățile</t>
  </si>
  <si>
    <t>Categoria de cheltuieli</t>
  </si>
  <si>
    <t>Cheltuieli totale</t>
  </si>
  <si>
    <t>TOTAL GENERAL</t>
  </si>
  <si>
    <t>Venituri totale</t>
  </si>
  <si>
    <t>Profit brut</t>
  </si>
  <si>
    <t>Indicele de profitabilitate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</si>
</sst>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RON]\ 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8"/>
      <color indexed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4" borderId="0" xfId="0" applyFont="1" applyFill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/>
    </xf>
    <xf numFmtId="0" fontId="0" fillId="33" borderId="11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/>
    </xf>
    <xf numFmtId="0" fontId="40" fillId="34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35" borderId="11" xfId="0" applyNumberFormat="1" applyFill="1" applyBorder="1" applyAlignment="1">
      <alignment/>
    </xf>
    <xf numFmtId="10" fontId="37" fillId="35" borderId="11" xfId="0" applyNumberFormat="1" applyFon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0" fontId="0" fillId="35" borderId="11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10" fontId="0" fillId="33" borderId="11" xfId="0" applyNumberFormat="1" applyFill="1" applyBorder="1" applyAlignment="1">
      <alignment horizontal="center" vertical="center"/>
    </xf>
    <xf numFmtId="10" fontId="37" fillId="33" borderId="11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37" fillId="33" borderId="11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0" fontId="26" fillId="34" borderId="0" xfId="0" applyFont="1" applyFill="1" applyAlignment="1">
      <alignment horizontal="center" vertical="center"/>
    </xf>
    <xf numFmtId="0" fontId="0" fillId="36" borderId="11" xfId="0" applyFill="1" applyBorder="1" applyAlignment="1">
      <alignment/>
    </xf>
    <xf numFmtId="164" fontId="0" fillId="36" borderId="11" xfId="0" applyNumberFormat="1" applyFill="1" applyBorder="1" applyAlignment="1">
      <alignment/>
    </xf>
    <xf numFmtId="0" fontId="26" fillId="34" borderId="0" xfId="0" applyFont="1" applyFill="1" applyAlignment="1">
      <alignment horizontal="center" vertical="center"/>
    </xf>
    <xf numFmtId="4" fontId="0" fillId="36" borderId="11" xfId="0" applyNumberFormat="1" applyFill="1" applyBorder="1" applyAlignment="1">
      <alignment/>
    </xf>
    <xf numFmtId="0" fontId="26" fillId="33" borderId="0" xfId="0" applyFont="1" applyFill="1" applyBorder="1" applyAlignment="1">
      <alignment horizontal="center" vertical="center"/>
    </xf>
    <xf numFmtId="4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/>
    </xf>
    <xf numFmtId="164" fontId="37" fillId="33" borderId="11" xfId="0" applyNumberFormat="1" applyFont="1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 vertical="center"/>
    </xf>
    <xf numFmtId="164" fontId="37" fillId="33" borderId="11" xfId="0" applyNumberFormat="1" applyFont="1" applyFill="1" applyBorder="1" applyAlignment="1">
      <alignment horizontal="right" vertical="center"/>
    </xf>
    <xf numFmtId="0" fontId="19" fillId="33" borderId="0" xfId="0" applyFont="1" applyFill="1" applyBorder="1" applyAlignment="1">
      <alignment/>
    </xf>
    <xf numFmtId="164" fontId="22" fillId="33" borderId="0" xfId="0" applyNumberFormat="1" applyFont="1" applyFill="1" applyBorder="1" applyAlignment="1">
      <alignment horizontal="right" vertical="center"/>
    </xf>
    <xf numFmtId="164" fontId="19" fillId="33" borderId="0" xfId="0" applyNumberFormat="1" applyFont="1" applyFill="1" applyBorder="1" applyAlignment="1">
      <alignment horizontal="right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/>
    </xf>
    <xf numFmtId="164" fontId="19" fillId="36" borderId="11" xfId="0" applyNumberFormat="1" applyFont="1" applyFill="1" applyBorder="1" applyAlignment="1">
      <alignment horizontal="right" vertical="center"/>
    </xf>
    <xf numFmtId="0" fontId="19" fillId="33" borderId="16" xfId="0" applyFont="1" applyFill="1" applyBorder="1" applyAlignment="1">
      <alignment horizontal="center" vertical="center"/>
    </xf>
    <xf numFmtId="0" fontId="0" fillId="36" borderId="16" xfId="0" applyFill="1" applyBorder="1" applyAlignment="1">
      <alignment/>
    </xf>
    <xf numFmtId="164" fontId="0" fillId="36" borderId="16" xfId="0" applyNumberFormat="1" applyFill="1" applyBorder="1" applyAlignment="1">
      <alignment/>
    </xf>
    <xf numFmtId="0" fontId="26" fillId="34" borderId="0" xfId="0" applyNumberFormat="1" applyFont="1" applyFill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0" fillId="33" borderId="17" xfId="0" applyFill="1" applyBorder="1" applyAlignment="1">
      <alignment/>
    </xf>
    <xf numFmtId="164" fontId="0" fillId="33" borderId="11" xfId="0" applyNumberFormat="1" applyFill="1" applyBorder="1" applyAlignment="1">
      <alignment horizontal="right"/>
    </xf>
    <xf numFmtId="164" fontId="37" fillId="33" borderId="11" xfId="0" applyNumberFormat="1" applyFont="1" applyFill="1" applyBorder="1" applyAlignment="1">
      <alignment horizontal="right"/>
    </xf>
    <xf numFmtId="164" fontId="0" fillId="33" borderId="16" xfId="0" applyNumberFormat="1" applyFill="1" applyBorder="1" applyAlignment="1">
      <alignment horizontal="right"/>
    </xf>
    <xf numFmtId="164" fontId="37" fillId="33" borderId="16" xfId="0" applyNumberFormat="1" applyFont="1" applyFill="1" applyBorder="1" applyAlignment="1">
      <alignment horizontal="right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2" fillId="33" borderId="11" xfId="0" applyNumberFormat="1" applyFont="1" applyFill="1" applyBorder="1" applyAlignment="1">
      <alignment horizontal="center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23" fillId="34" borderId="11" xfId="0" applyFont="1" applyFill="1" applyBorder="1" applyAlignment="1">
      <alignment/>
    </xf>
    <xf numFmtId="0" fontId="26" fillId="34" borderId="11" xfId="0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0" fontId="23" fillId="34" borderId="11" xfId="0" applyFont="1" applyFill="1" applyBorder="1" applyAlignment="1">
      <alignment horizontal="center" vertical="center" wrapText="1"/>
    </xf>
    <xf numFmtId="10" fontId="0" fillId="33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099"/>
          <c:w val="0.6862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 Venituri'!$E$23:$E$25</c:f>
              <c:strCache/>
            </c:strRef>
          </c:cat>
          <c:val>
            <c:numRef>
              <c:f>'1. Venituri'!$F$23:$F$25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"/>
          <c:y val="0.3655"/>
          <c:w val="0.146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28575</xdr:rowOff>
    </xdr:from>
    <xdr:to>
      <xdr:col>6</xdr:col>
      <xdr:colOff>1657350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828800" y="5391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H26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3" width="9.140625" style="1" customWidth="1"/>
    <col min="4" max="4" width="7.421875" style="1" customWidth="1"/>
    <col min="5" max="5" width="21.421875" style="1" bestFit="1" customWidth="1"/>
    <col min="6" max="6" width="14.8515625" style="1" bestFit="1" customWidth="1"/>
    <col min="7" max="7" width="28.421875" style="1" bestFit="1" customWidth="1"/>
    <col min="8" max="8" width="31.28125" style="1" bestFit="1" customWidth="1"/>
    <col min="9" max="9" width="28.8515625" style="1" bestFit="1" customWidth="1"/>
    <col min="10" max="16384" width="9.140625" style="1" customWidth="1"/>
  </cols>
  <sheetData>
    <row r="3" spans="4:8" ht="15" customHeight="1">
      <c r="D3" s="2" t="s">
        <v>7</v>
      </c>
      <c r="E3" s="2"/>
      <c r="F3" s="2"/>
      <c r="G3" s="2"/>
      <c r="H3" s="2"/>
    </row>
    <row r="4" spans="4:8" ht="15" customHeight="1">
      <c r="D4" s="2"/>
      <c r="E4" s="2"/>
      <c r="F4" s="2"/>
      <c r="G4" s="2"/>
      <c r="H4" s="2"/>
    </row>
    <row r="7" spans="4:7" ht="15.75" thickBot="1">
      <c r="D7" s="7" t="s">
        <v>0</v>
      </c>
      <c r="E7" s="7" t="s">
        <v>2</v>
      </c>
      <c r="F7" s="7" t="s">
        <v>3</v>
      </c>
      <c r="G7" s="7" t="s">
        <v>4</v>
      </c>
    </row>
    <row r="8" spans="4:7" ht="15">
      <c r="D8" s="3">
        <v>1</v>
      </c>
      <c r="E8" s="9" t="s">
        <v>9</v>
      </c>
      <c r="F8" s="12" t="s">
        <v>12</v>
      </c>
      <c r="G8" s="16">
        <v>100</v>
      </c>
    </row>
    <row r="9" spans="4:7" ht="15">
      <c r="D9" s="5">
        <v>2</v>
      </c>
      <c r="E9" s="10" t="s">
        <v>10</v>
      </c>
      <c r="F9" s="13" t="s">
        <v>12</v>
      </c>
      <c r="G9" s="17">
        <v>60</v>
      </c>
    </row>
    <row r="10" spans="4:7" ht="15">
      <c r="D10" s="5">
        <v>3</v>
      </c>
      <c r="E10" s="10" t="s">
        <v>11</v>
      </c>
      <c r="F10" s="13" t="s">
        <v>12</v>
      </c>
      <c r="G10" s="17">
        <v>250</v>
      </c>
    </row>
    <row r="13" spans="4:7" ht="15">
      <c r="D13" s="20" t="s">
        <v>8</v>
      </c>
      <c r="E13" s="20"/>
      <c r="F13" s="20"/>
      <c r="G13" s="11">
        <v>0.75</v>
      </c>
    </row>
    <row r="16" spans="4:8" ht="15.75" thickBot="1">
      <c r="D16" s="7" t="s">
        <v>0</v>
      </c>
      <c r="E16" s="7" t="s">
        <v>2</v>
      </c>
      <c r="F16" s="7" t="s">
        <v>3</v>
      </c>
      <c r="G16" s="7" t="s">
        <v>5</v>
      </c>
      <c r="H16" s="7" t="s">
        <v>6</v>
      </c>
    </row>
    <row r="17" spans="4:8" ht="15">
      <c r="D17" s="3">
        <v>1</v>
      </c>
      <c r="E17" s="4" t="str">
        <f>E8</f>
        <v>Dulapuri</v>
      </c>
      <c r="F17" s="3" t="str">
        <f>F8</f>
        <v>bucăți</v>
      </c>
      <c r="G17" s="14">
        <f>G8*G13</f>
        <v>75</v>
      </c>
      <c r="H17" s="29">
        <v>800</v>
      </c>
    </row>
    <row r="18" spans="4:8" ht="15">
      <c r="D18" s="5">
        <v>2</v>
      </c>
      <c r="E18" s="6" t="str">
        <f>E9</f>
        <v>Paturi</v>
      </c>
      <c r="F18" s="5" t="str">
        <f>F9</f>
        <v>bucăți</v>
      </c>
      <c r="G18" s="15">
        <f>G9*G13</f>
        <v>45</v>
      </c>
      <c r="H18" s="30">
        <v>1900</v>
      </c>
    </row>
    <row r="19" spans="4:8" ht="15">
      <c r="D19" s="5">
        <v>3</v>
      </c>
      <c r="E19" s="6" t="str">
        <f>E10</f>
        <v>Mese</v>
      </c>
      <c r="F19" s="5" t="str">
        <f>F10</f>
        <v>bucăți</v>
      </c>
      <c r="G19" s="15">
        <f>G10*G13</f>
        <v>187.5</v>
      </c>
      <c r="H19" s="30">
        <v>400</v>
      </c>
    </row>
    <row r="22" spans="4:7" ht="15.75" thickBot="1">
      <c r="D22" s="7" t="s">
        <v>0</v>
      </c>
      <c r="E22" s="7" t="s">
        <v>2</v>
      </c>
      <c r="F22" s="7" t="s">
        <v>13</v>
      </c>
      <c r="G22" s="7" t="s">
        <v>15</v>
      </c>
    </row>
    <row r="23" spans="4:7" ht="15">
      <c r="D23" s="3">
        <v>1</v>
      </c>
      <c r="E23" s="4" t="str">
        <f>E17</f>
        <v>Dulapuri</v>
      </c>
      <c r="F23" s="26">
        <f>G17*H17</f>
        <v>60000</v>
      </c>
      <c r="G23" s="23">
        <f>F23/F26</f>
        <v>0.272108843537415</v>
      </c>
    </row>
    <row r="24" spans="4:7" ht="15">
      <c r="D24" s="5">
        <v>2</v>
      </c>
      <c r="E24" s="6" t="str">
        <f>E18</f>
        <v>Paturi</v>
      </c>
      <c r="F24" s="27">
        <f>G18*H18</f>
        <v>85500</v>
      </c>
      <c r="G24" s="24">
        <f>F24/F26</f>
        <v>0.3877551020408163</v>
      </c>
    </row>
    <row r="25" spans="4:7" ht="15">
      <c r="D25" s="5">
        <v>3</v>
      </c>
      <c r="E25" s="6" t="str">
        <f>E19</f>
        <v>Mese</v>
      </c>
      <c r="F25" s="27">
        <f>G19*H19</f>
        <v>75000</v>
      </c>
      <c r="G25" s="24">
        <f>F25/F26</f>
        <v>0.3401360544217687</v>
      </c>
    </row>
    <row r="26" spans="4:7" ht="15">
      <c r="D26" s="21" t="s">
        <v>14</v>
      </c>
      <c r="E26" s="22"/>
      <c r="F26" s="28">
        <f>SUM(F23:F25)</f>
        <v>220500</v>
      </c>
      <c r="G26" s="25">
        <f>F26/F26</f>
        <v>1</v>
      </c>
    </row>
  </sheetData>
  <sheetProtection/>
  <mergeCells count="3">
    <mergeCell ref="D13:F13"/>
    <mergeCell ref="D26:E26"/>
    <mergeCell ref="D3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9"/>
  <sheetViews>
    <sheetView zoomScalePageLayoutView="0" workbookViewId="0" topLeftCell="A14">
      <selection activeCell="H30" sqref="H30"/>
    </sheetView>
  </sheetViews>
  <sheetFormatPr defaultColWidth="9.140625" defaultRowHeight="15"/>
  <cols>
    <col min="1" max="3" width="9.140625" style="1" customWidth="1"/>
    <col min="4" max="4" width="35.421875" style="1" bestFit="1" customWidth="1"/>
    <col min="5" max="6" width="30.140625" style="1" customWidth="1"/>
    <col min="7" max="7" width="18.57421875" style="1" bestFit="1" customWidth="1"/>
    <col min="8" max="8" width="17.57421875" style="1" customWidth="1"/>
    <col min="9" max="9" width="19.7109375" style="1" customWidth="1"/>
    <col min="10" max="10" width="24.28125" style="1" customWidth="1"/>
    <col min="11" max="13" width="9.140625" style="1" customWidth="1"/>
    <col min="14" max="14" width="25.00390625" style="1" bestFit="1" customWidth="1"/>
    <col min="15" max="15" width="9.140625" style="1" customWidth="1"/>
    <col min="16" max="16" width="20.00390625" style="1" customWidth="1"/>
    <col min="17" max="16384" width="9.140625" style="1" customWidth="1"/>
  </cols>
  <sheetData>
    <row r="3" spans="3:9" ht="15" customHeight="1">
      <c r="C3" s="2" t="s">
        <v>16</v>
      </c>
      <c r="D3" s="2"/>
      <c r="E3" s="2"/>
      <c r="F3" s="2"/>
      <c r="G3" s="2"/>
      <c r="H3" s="2"/>
      <c r="I3" s="2"/>
    </row>
    <row r="4" spans="3:9" ht="15" customHeight="1">
      <c r="C4" s="2"/>
      <c r="D4" s="2"/>
      <c r="E4" s="2"/>
      <c r="F4" s="2"/>
      <c r="G4" s="2"/>
      <c r="H4" s="2"/>
      <c r="I4" s="2"/>
    </row>
    <row r="5" ht="15" customHeight="1"/>
    <row r="6" ht="15" customHeight="1"/>
    <row r="7" spans="1:9" ht="15" customHeight="1">
      <c r="A7" s="31">
        <v>1</v>
      </c>
      <c r="C7" s="34" t="s">
        <v>26</v>
      </c>
      <c r="D7" s="34"/>
      <c r="E7" s="34"/>
      <c r="F7" s="34"/>
      <c r="G7" s="34"/>
      <c r="H7" s="34"/>
      <c r="I7" s="34"/>
    </row>
    <row r="8" ht="15" customHeight="1"/>
    <row r="9" spans="3:8" ht="15" customHeight="1">
      <c r="C9" s="42" t="s">
        <v>33</v>
      </c>
      <c r="D9" s="42"/>
      <c r="E9" s="19" t="str">
        <f>'1. Venituri'!E8</f>
        <v>Dulapuri</v>
      </c>
      <c r="F9" s="36"/>
      <c r="G9" s="36"/>
      <c r="H9" s="36"/>
    </row>
    <row r="10" spans="6:8" ht="15" customHeight="1">
      <c r="F10" s="37"/>
      <c r="G10" s="37"/>
      <c r="H10" s="38"/>
    </row>
    <row r="11" spans="3:9" ht="15" customHeight="1">
      <c r="C11" s="31" t="s">
        <v>17</v>
      </c>
      <c r="D11" s="31" t="s">
        <v>18</v>
      </c>
      <c r="E11" s="31" t="s">
        <v>22</v>
      </c>
      <c r="F11" s="31" t="s">
        <v>27</v>
      </c>
      <c r="G11" s="31"/>
      <c r="H11" s="31" t="s">
        <v>30</v>
      </c>
      <c r="I11" s="31" t="s">
        <v>29</v>
      </c>
    </row>
    <row r="12" spans="3:9" ht="15" customHeight="1">
      <c r="C12" s="18">
        <v>1</v>
      </c>
      <c r="D12" s="32" t="s">
        <v>21</v>
      </c>
      <c r="E12" s="41" t="s">
        <v>23</v>
      </c>
      <c r="F12" s="35">
        <v>1</v>
      </c>
      <c r="G12" s="35"/>
      <c r="H12" s="33">
        <v>70</v>
      </c>
      <c r="I12" s="27">
        <f>F12*H12</f>
        <v>70</v>
      </c>
    </row>
    <row r="13" spans="3:9" ht="15" customHeight="1">
      <c r="C13" s="18">
        <v>2</v>
      </c>
      <c r="D13" s="32" t="s">
        <v>24</v>
      </c>
      <c r="E13" s="41" t="s">
        <v>31</v>
      </c>
      <c r="F13" s="35">
        <v>0.1</v>
      </c>
      <c r="G13" s="35"/>
      <c r="H13" s="33">
        <v>15</v>
      </c>
      <c r="I13" s="27">
        <f aca="true" t="shared" si="0" ref="I13:I20">F13*H13</f>
        <v>1.5</v>
      </c>
    </row>
    <row r="14" spans="3:9" ht="15" customHeight="1">
      <c r="C14" s="18">
        <v>3</v>
      </c>
      <c r="D14" s="32" t="s">
        <v>25</v>
      </c>
      <c r="E14" s="41" t="s">
        <v>32</v>
      </c>
      <c r="F14" s="35">
        <v>0.2</v>
      </c>
      <c r="G14" s="35"/>
      <c r="H14" s="33">
        <v>60</v>
      </c>
      <c r="I14" s="27">
        <f t="shared" si="0"/>
        <v>12</v>
      </c>
    </row>
    <row r="15" spans="3:9" ht="15" customHeight="1">
      <c r="C15" s="18">
        <v>4</v>
      </c>
      <c r="D15" s="32"/>
      <c r="E15" s="32"/>
      <c r="F15" s="35"/>
      <c r="G15" s="35"/>
      <c r="H15" s="33"/>
      <c r="I15" s="27">
        <f t="shared" si="0"/>
        <v>0</v>
      </c>
    </row>
    <row r="16" spans="3:9" ht="15" customHeight="1">
      <c r="C16" s="18">
        <v>5</v>
      </c>
      <c r="D16" s="32"/>
      <c r="E16" s="32"/>
      <c r="F16" s="35"/>
      <c r="G16" s="35"/>
      <c r="H16" s="33"/>
      <c r="I16" s="27">
        <f t="shared" si="0"/>
        <v>0</v>
      </c>
    </row>
    <row r="17" spans="3:9" ht="15" customHeight="1">
      <c r="C17" s="39" t="s">
        <v>28</v>
      </c>
      <c r="D17" s="39"/>
      <c r="E17" s="39"/>
      <c r="F17" s="39"/>
      <c r="G17" s="39"/>
      <c r="H17" s="39"/>
      <c r="I17" s="40">
        <f>SUM(I12:I16)</f>
        <v>83.5</v>
      </c>
    </row>
    <row r="18" spans="3:9" ht="15" customHeight="1">
      <c r="C18" s="18">
        <v>6</v>
      </c>
      <c r="D18" s="32" t="s">
        <v>35</v>
      </c>
      <c r="E18" s="41" t="s">
        <v>37</v>
      </c>
      <c r="F18" s="35">
        <v>0.01</v>
      </c>
      <c r="G18" s="35"/>
      <c r="H18" s="33">
        <v>2</v>
      </c>
      <c r="I18" s="27">
        <f t="shared" si="0"/>
        <v>0.02</v>
      </c>
    </row>
    <row r="19" spans="3:9" ht="15" customHeight="1">
      <c r="C19" s="18">
        <v>7</v>
      </c>
      <c r="D19" s="32" t="s">
        <v>36</v>
      </c>
      <c r="E19" s="41" t="s">
        <v>32</v>
      </c>
      <c r="F19" s="35">
        <v>0.01</v>
      </c>
      <c r="G19" s="35"/>
      <c r="H19" s="33">
        <v>4.5</v>
      </c>
      <c r="I19" s="27">
        <f t="shared" si="0"/>
        <v>0.045</v>
      </c>
    </row>
    <row r="20" spans="3:9" ht="15" customHeight="1">
      <c r="C20" s="18">
        <v>8</v>
      </c>
      <c r="D20" s="32" t="s">
        <v>38</v>
      </c>
      <c r="E20" s="41" t="s">
        <v>37</v>
      </c>
      <c r="F20" s="35">
        <v>0.02</v>
      </c>
      <c r="G20" s="35"/>
      <c r="H20" s="33">
        <v>0.3</v>
      </c>
      <c r="I20" s="27">
        <f t="shared" si="0"/>
        <v>0.006</v>
      </c>
    </row>
    <row r="21" spans="3:9" ht="15">
      <c r="C21" s="39" t="s">
        <v>34</v>
      </c>
      <c r="D21" s="39"/>
      <c r="E21" s="39"/>
      <c r="F21" s="39"/>
      <c r="G21" s="39"/>
      <c r="H21" s="39"/>
      <c r="I21" s="40">
        <f>SUM(I18:I20)</f>
        <v>0.07100000000000001</v>
      </c>
    </row>
    <row r="23" spans="3:8" ht="15">
      <c r="C23" s="42" t="s">
        <v>33</v>
      </c>
      <c r="D23" s="42"/>
      <c r="E23" s="19" t="str">
        <f>'1. Venituri'!E9</f>
        <v>Paturi</v>
      </c>
      <c r="F23" s="36"/>
      <c r="G23" s="36"/>
      <c r="H23" s="36"/>
    </row>
    <row r="24" spans="6:8" ht="15">
      <c r="F24" s="37"/>
      <c r="G24" s="37"/>
      <c r="H24" s="38"/>
    </row>
    <row r="25" spans="3:9" ht="15">
      <c r="C25" s="31" t="s">
        <v>17</v>
      </c>
      <c r="D25" s="31" t="s">
        <v>18</v>
      </c>
      <c r="E25" s="31" t="s">
        <v>22</v>
      </c>
      <c r="F25" s="31" t="s">
        <v>27</v>
      </c>
      <c r="G25" s="31"/>
      <c r="H25" s="31" t="s">
        <v>30</v>
      </c>
      <c r="I25" s="31" t="s">
        <v>29</v>
      </c>
    </row>
    <row r="26" spans="3:9" ht="15">
      <c r="C26" s="18">
        <v>1</v>
      </c>
      <c r="D26" s="32" t="s">
        <v>21</v>
      </c>
      <c r="E26" s="41" t="s">
        <v>23</v>
      </c>
      <c r="F26" s="35">
        <v>0.7</v>
      </c>
      <c r="G26" s="35"/>
      <c r="H26" s="33">
        <v>70</v>
      </c>
      <c r="I26" s="27">
        <f>F26*H26</f>
        <v>49</v>
      </c>
    </row>
    <row r="27" spans="3:9" ht="15">
      <c r="C27" s="18">
        <v>2</v>
      </c>
      <c r="D27" s="32" t="s">
        <v>24</v>
      </c>
      <c r="E27" s="41" t="s">
        <v>31</v>
      </c>
      <c r="F27" s="35">
        <v>0.7</v>
      </c>
      <c r="G27" s="35"/>
      <c r="H27" s="33">
        <v>15</v>
      </c>
      <c r="I27" s="27">
        <f>F27*H27</f>
        <v>10.5</v>
      </c>
    </row>
    <row r="28" spans="3:9" ht="15">
      <c r="C28" s="18">
        <v>3</v>
      </c>
      <c r="D28" s="32" t="s">
        <v>25</v>
      </c>
      <c r="E28" s="41" t="s">
        <v>32</v>
      </c>
      <c r="F28" s="35">
        <v>0.1</v>
      </c>
      <c r="G28" s="35"/>
      <c r="H28" s="33">
        <v>60</v>
      </c>
      <c r="I28" s="27">
        <f>F28*H28</f>
        <v>6</v>
      </c>
    </row>
    <row r="29" spans="3:9" ht="15">
      <c r="C29" s="18">
        <v>4</v>
      </c>
      <c r="D29" s="32" t="s">
        <v>39</v>
      </c>
      <c r="E29" s="32" t="s">
        <v>12</v>
      </c>
      <c r="F29" s="35">
        <v>1</v>
      </c>
      <c r="G29" s="35"/>
      <c r="H29" s="33">
        <v>500</v>
      </c>
      <c r="I29" s="27">
        <f>F29*H29</f>
        <v>500</v>
      </c>
    </row>
    <row r="30" spans="3:9" ht="15">
      <c r="C30" s="18">
        <v>5</v>
      </c>
      <c r="D30" s="32"/>
      <c r="E30" s="32"/>
      <c r="F30" s="35"/>
      <c r="G30" s="35"/>
      <c r="H30" s="33"/>
      <c r="I30" s="27">
        <f>F30*H30</f>
        <v>0</v>
      </c>
    </row>
    <row r="31" spans="3:9" ht="15">
      <c r="C31" s="39" t="s">
        <v>28</v>
      </c>
      <c r="D31" s="39"/>
      <c r="E31" s="39"/>
      <c r="F31" s="39"/>
      <c r="G31" s="39"/>
      <c r="H31" s="39"/>
      <c r="I31" s="40">
        <f>SUM(I26:I30)</f>
        <v>565.5</v>
      </c>
    </row>
    <row r="32" spans="3:9" ht="15">
      <c r="C32" s="18">
        <v>6</v>
      </c>
      <c r="D32" s="32" t="s">
        <v>35</v>
      </c>
      <c r="E32" s="41" t="s">
        <v>37</v>
      </c>
      <c r="F32" s="35">
        <v>0.02</v>
      </c>
      <c r="G32" s="35"/>
      <c r="H32" s="33">
        <v>2</v>
      </c>
      <c r="I32" s="27">
        <f>F32*H32</f>
        <v>0.04</v>
      </c>
    </row>
    <row r="33" spans="3:9" ht="15">
      <c r="C33" s="18">
        <v>7</v>
      </c>
      <c r="D33" s="32" t="s">
        <v>36</v>
      </c>
      <c r="E33" s="41" t="s">
        <v>32</v>
      </c>
      <c r="F33" s="35">
        <v>0.02</v>
      </c>
      <c r="G33" s="35"/>
      <c r="H33" s="33">
        <v>4.5</v>
      </c>
      <c r="I33" s="27">
        <f>F33*H33</f>
        <v>0.09</v>
      </c>
    </row>
    <row r="34" spans="3:9" ht="15">
      <c r="C34" s="18">
        <v>8</v>
      </c>
      <c r="D34" s="32" t="s">
        <v>38</v>
      </c>
      <c r="E34" s="41" t="s">
        <v>37</v>
      </c>
      <c r="F34" s="35">
        <v>0.03</v>
      </c>
      <c r="G34" s="35"/>
      <c r="H34" s="33">
        <v>0.3</v>
      </c>
      <c r="I34" s="27">
        <f>F34*H34</f>
        <v>0.009</v>
      </c>
    </row>
    <row r="35" spans="3:9" ht="15">
      <c r="C35" s="39" t="s">
        <v>34</v>
      </c>
      <c r="D35" s="39"/>
      <c r="E35" s="39"/>
      <c r="F35" s="39"/>
      <c r="G35" s="39"/>
      <c r="H35" s="39"/>
      <c r="I35" s="40">
        <f>SUM(I32:I34)</f>
        <v>0.139</v>
      </c>
    </row>
    <row r="37" spans="3:8" ht="15">
      <c r="C37" s="42" t="s">
        <v>33</v>
      </c>
      <c r="D37" s="42"/>
      <c r="E37" s="19" t="str">
        <f>'1. Venituri'!E10</f>
        <v>Mese</v>
      </c>
      <c r="F37" s="36"/>
      <c r="G37" s="36"/>
      <c r="H37" s="36"/>
    </row>
    <row r="38" spans="6:8" ht="15">
      <c r="F38" s="37"/>
      <c r="G38" s="37"/>
      <c r="H38" s="38"/>
    </row>
    <row r="39" spans="3:9" ht="15">
      <c r="C39" s="31" t="s">
        <v>17</v>
      </c>
      <c r="D39" s="31" t="s">
        <v>18</v>
      </c>
      <c r="E39" s="31" t="s">
        <v>22</v>
      </c>
      <c r="F39" s="31" t="s">
        <v>27</v>
      </c>
      <c r="G39" s="31"/>
      <c r="H39" s="31" t="s">
        <v>30</v>
      </c>
      <c r="I39" s="31" t="s">
        <v>29</v>
      </c>
    </row>
    <row r="40" spans="3:9" ht="15">
      <c r="C40" s="18">
        <v>1</v>
      </c>
      <c r="D40" s="32" t="s">
        <v>21</v>
      </c>
      <c r="E40" s="41" t="s">
        <v>23</v>
      </c>
      <c r="F40" s="35">
        <v>1</v>
      </c>
      <c r="G40" s="35"/>
      <c r="H40" s="33">
        <v>70</v>
      </c>
      <c r="I40" s="27">
        <f>F40*H40</f>
        <v>70</v>
      </c>
    </row>
    <row r="41" spans="3:9" ht="15">
      <c r="C41" s="18">
        <v>2</v>
      </c>
      <c r="D41" s="32" t="s">
        <v>25</v>
      </c>
      <c r="E41" s="41" t="s">
        <v>32</v>
      </c>
      <c r="F41" s="35">
        <v>0.2</v>
      </c>
      <c r="G41" s="35"/>
      <c r="H41" s="33">
        <v>60</v>
      </c>
      <c r="I41" s="27">
        <f>F41*H41</f>
        <v>12</v>
      </c>
    </row>
    <row r="42" spans="3:9" ht="15">
      <c r="C42" s="18">
        <v>3</v>
      </c>
      <c r="D42" s="32"/>
      <c r="E42" s="41"/>
      <c r="F42" s="35"/>
      <c r="G42" s="35"/>
      <c r="H42" s="33"/>
      <c r="I42" s="27">
        <f>F42*H42</f>
        <v>0</v>
      </c>
    </row>
    <row r="43" spans="3:9" ht="15">
      <c r="C43" s="18">
        <v>4</v>
      </c>
      <c r="D43" s="32"/>
      <c r="E43" s="32"/>
      <c r="F43" s="35"/>
      <c r="G43" s="35"/>
      <c r="H43" s="33"/>
      <c r="I43" s="27">
        <f>F43*H43</f>
        <v>0</v>
      </c>
    </row>
    <row r="44" spans="3:9" ht="15">
      <c r="C44" s="18">
        <v>5</v>
      </c>
      <c r="D44" s="32"/>
      <c r="E44" s="32"/>
      <c r="F44" s="35"/>
      <c r="G44" s="35"/>
      <c r="H44" s="33"/>
      <c r="I44" s="27">
        <f>F44*H44</f>
        <v>0</v>
      </c>
    </row>
    <row r="45" spans="3:9" ht="15">
      <c r="C45" s="39" t="s">
        <v>28</v>
      </c>
      <c r="D45" s="39"/>
      <c r="E45" s="39"/>
      <c r="F45" s="39"/>
      <c r="G45" s="39"/>
      <c r="H45" s="39"/>
      <c r="I45" s="40">
        <f>SUM(I40:I44)</f>
        <v>82</v>
      </c>
    </row>
    <row r="46" spans="3:9" ht="15">
      <c r="C46" s="18">
        <v>6</v>
      </c>
      <c r="D46" s="32" t="s">
        <v>35</v>
      </c>
      <c r="E46" s="41" t="s">
        <v>37</v>
      </c>
      <c r="F46" s="35">
        <v>0.01</v>
      </c>
      <c r="G46" s="35"/>
      <c r="H46" s="33">
        <v>2</v>
      </c>
      <c r="I46" s="27">
        <f>F46*H46</f>
        <v>0.02</v>
      </c>
    </row>
    <row r="47" spans="3:9" ht="15">
      <c r="C47" s="18">
        <v>7</v>
      </c>
      <c r="D47" s="32" t="s">
        <v>36</v>
      </c>
      <c r="E47" s="41" t="s">
        <v>32</v>
      </c>
      <c r="F47" s="35">
        <v>0.01</v>
      </c>
      <c r="G47" s="35"/>
      <c r="H47" s="33">
        <v>4.5</v>
      </c>
      <c r="I47" s="27">
        <f>F47*H47</f>
        <v>0.045</v>
      </c>
    </row>
    <row r="48" spans="3:9" ht="15">
      <c r="C48" s="18">
        <v>8</v>
      </c>
      <c r="D48" s="32" t="s">
        <v>38</v>
      </c>
      <c r="E48" s="41" t="s">
        <v>37</v>
      </c>
      <c r="F48" s="35">
        <v>0.02</v>
      </c>
      <c r="G48" s="35"/>
      <c r="H48" s="33">
        <v>0.3</v>
      </c>
      <c r="I48" s="27">
        <f>F48*H48</f>
        <v>0.006</v>
      </c>
    </row>
    <row r="49" spans="3:9" ht="15">
      <c r="C49" s="39" t="s">
        <v>34</v>
      </c>
      <c r="D49" s="39"/>
      <c r="E49" s="39"/>
      <c r="F49" s="39"/>
      <c r="G49" s="39"/>
      <c r="H49" s="39"/>
      <c r="I49" s="40">
        <f>SUM(I46:I48)</f>
        <v>0.07100000000000001</v>
      </c>
    </row>
    <row r="52" spans="1:9" ht="15">
      <c r="A52" s="31">
        <v>2</v>
      </c>
      <c r="C52" s="34" t="s">
        <v>20</v>
      </c>
      <c r="D52" s="34"/>
      <c r="E52" s="34"/>
      <c r="F52" s="34"/>
      <c r="G52" s="34"/>
      <c r="H52" s="34"/>
      <c r="I52" s="34"/>
    </row>
    <row r="54" spans="2:8" ht="15">
      <c r="B54" s="45"/>
      <c r="C54" s="45"/>
      <c r="D54" s="45"/>
      <c r="E54" s="45"/>
      <c r="F54" s="45"/>
      <c r="G54" s="45"/>
      <c r="H54" s="45"/>
    </row>
    <row r="55" spans="2:8" ht="15">
      <c r="B55" s="45"/>
      <c r="C55" s="31" t="s">
        <v>17</v>
      </c>
      <c r="D55" s="31" t="s">
        <v>18</v>
      </c>
      <c r="E55" s="31" t="s">
        <v>42</v>
      </c>
      <c r="F55" s="47"/>
      <c r="G55" s="47"/>
      <c r="H55" s="45"/>
    </row>
    <row r="56" spans="2:8" ht="15">
      <c r="B56" s="45"/>
      <c r="C56" s="48">
        <v>1</v>
      </c>
      <c r="D56" s="49" t="s">
        <v>41</v>
      </c>
      <c r="E56" s="50">
        <v>4500</v>
      </c>
      <c r="F56" s="47"/>
      <c r="G56" s="47"/>
      <c r="H56" s="45"/>
    </row>
    <row r="57" spans="2:8" ht="15">
      <c r="B57" s="45"/>
      <c r="C57" s="48">
        <v>2</v>
      </c>
      <c r="D57" s="49" t="s">
        <v>1</v>
      </c>
      <c r="E57" s="50">
        <f>12*1200</f>
        <v>14400</v>
      </c>
      <c r="F57" s="47"/>
      <c r="G57" s="47"/>
      <c r="H57" s="45"/>
    </row>
    <row r="58" spans="2:8" ht="15">
      <c r="B58" s="45"/>
      <c r="C58" s="48">
        <v>3</v>
      </c>
      <c r="D58" s="49" t="s">
        <v>43</v>
      </c>
      <c r="E58" s="50"/>
      <c r="F58" s="47"/>
      <c r="G58" s="47"/>
      <c r="H58" s="45"/>
    </row>
    <row r="59" spans="2:8" ht="15">
      <c r="B59" s="45"/>
      <c r="C59" s="48">
        <v>4</v>
      </c>
      <c r="D59" s="49" t="s">
        <v>44</v>
      </c>
      <c r="E59" s="50">
        <v>3000</v>
      </c>
      <c r="F59" s="47"/>
      <c r="G59" s="47"/>
      <c r="H59" s="45"/>
    </row>
    <row r="60" spans="2:8" ht="15">
      <c r="B60" s="45"/>
      <c r="C60" s="48">
        <v>5</v>
      </c>
      <c r="D60" s="49" t="s">
        <v>45</v>
      </c>
      <c r="E60" s="50"/>
      <c r="F60" s="46"/>
      <c r="G60" s="46"/>
      <c r="H60" s="45"/>
    </row>
    <row r="61" spans="2:8" ht="15">
      <c r="B61" s="45"/>
      <c r="C61" s="48">
        <v>6</v>
      </c>
      <c r="D61" s="49" t="s">
        <v>46</v>
      </c>
      <c r="E61" s="50">
        <v>10000</v>
      </c>
      <c r="F61" s="45"/>
      <c r="G61" s="45"/>
      <c r="H61" s="45"/>
    </row>
    <row r="62" spans="3:5" ht="15">
      <c r="C62" s="48">
        <v>7</v>
      </c>
      <c r="D62" s="49" t="s">
        <v>47</v>
      </c>
      <c r="E62" s="50"/>
    </row>
    <row r="63" spans="3:5" ht="15">
      <c r="C63" s="48">
        <v>8</v>
      </c>
      <c r="D63" s="49" t="s">
        <v>48</v>
      </c>
      <c r="E63" s="50"/>
    </row>
    <row r="64" spans="3:5" ht="15">
      <c r="C64" s="48">
        <v>9</v>
      </c>
      <c r="D64" s="49" t="s">
        <v>49</v>
      </c>
      <c r="E64" s="50">
        <f>1200</f>
        <v>1200</v>
      </c>
    </row>
    <row r="65" spans="3:5" ht="15">
      <c r="C65" s="48">
        <v>10</v>
      </c>
      <c r="D65" s="49" t="s">
        <v>50</v>
      </c>
      <c r="E65" s="50"/>
    </row>
    <row r="66" spans="3:5" ht="15">
      <c r="C66" s="20" t="s">
        <v>40</v>
      </c>
      <c r="D66" s="20"/>
      <c r="E66" s="28">
        <f>SUM(E56:E65)</f>
        <v>33100</v>
      </c>
    </row>
    <row r="68" spans="1:9" ht="15">
      <c r="A68" s="31">
        <v>3</v>
      </c>
      <c r="C68" s="34" t="s">
        <v>51</v>
      </c>
      <c r="D68" s="34"/>
      <c r="E68" s="34"/>
      <c r="F68" s="34"/>
      <c r="G68" s="34"/>
      <c r="H68" s="34"/>
      <c r="I68" s="34"/>
    </row>
    <row r="70" spans="3:5" ht="15">
      <c r="C70" s="31" t="s">
        <v>17</v>
      </c>
      <c r="D70" s="31" t="s">
        <v>18</v>
      </c>
      <c r="E70" s="31" t="s">
        <v>42</v>
      </c>
    </row>
    <row r="71" spans="3:5" ht="15">
      <c r="C71" s="48">
        <v>1</v>
      </c>
      <c r="D71" s="49" t="s">
        <v>52</v>
      </c>
      <c r="E71" s="50">
        <v>200</v>
      </c>
    </row>
    <row r="72" spans="3:5" ht="15">
      <c r="C72" s="48">
        <v>2</v>
      </c>
      <c r="D72" s="49" t="s">
        <v>53</v>
      </c>
      <c r="E72" s="50">
        <v>400</v>
      </c>
    </row>
    <row r="73" spans="3:5" ht="15">
      <c r="C73" s="48">
        <v>3</v>
      </c>
      <c r="D73" s="49" t="s">
        <v>54</v>
      </c>
      <c r="E73" s="50">
        <v>150</v>
      </c>
    </row>
    <row r="74" spans="3:5" ht="15">
      <c r="C74" s="20" t="s">
        <v>40</v>
      </c>
      <c r="D74" s="20"/>
      <c r="E74" s="28">
        <f>SUM(E71:E73)</f>
        <v>750</v>
      </c>
    </row>
    <row r="76" spans="1:9" ht="15">
      <c r="A76" s="31">
        <v>4</v>
      </c>
      <c r="C76" s="34" t="s">
        <v>55</v>
      </c>
      <c r="D76" s="34"/>
      <c r="E76" s="34"/>
      <c r="F76" s="34"/>
      <c r="G76" s="34"/>
      <c r="H76" s="34"/>
      <c r="I76" s="34"/>
    </row>
    <row r="78" spans="3:9" ht="15">
      <c r="C78" s="31" t="s">
        <v>17</v>
      </c>
      <c r="D78" s="31" t="s">
        <v>56</v>
      </c>
      <c r="E78" s="31" t="s">
        <v>57</v>
      </c>
      <c r="F78" s="31" t="s">
        <v>63</v>
      </c>
      <c r="G78" s="31" t="s">
        <v>61</v>
      </c>
      <c r="H78" s="31" t="s">
        <v>19</v>
      </c>
      <c r="I78" s="31" t="s">
        <v>62</v>
      </c>
    </row>
    <row r="79" spans="3:9" ht="15">
      <c r="C79" s="48">
        <v>1</v>
      </c>
      <c r="D79" s="32" t="s">
        <v>59</v>
      </c>
      <c r="E79" s="32">
        <v>2</v>
      </c>
      <c r="F79" s="32">
        <v>1300</v>
      </c>
      <c r="G79" s="27">
        <f>E79*F79</f>
        <v>2600</v>
      </c>
      <c r="H79" s="27">
        <f>E79*F79*0.6742</f>
        <v>1752.92</v>
      </c>
      <c r="I79" s="27">
        <f>12*(G79+H79)</f>
        <v>52235.04</v>
      </c>
    </row>
    <row r="80" spans="3:9" ht="15">
      <c r="C80" s="48">
        <v>2</v>
      </c>
      <c r="D80" s="32" t="s">
        <v>60</v>
      </c>
      <c r="E80" s="32">
        <v>1</v>
      </c>
      <c r="F80" s="32">
        <v>1600</v>
      </c>
      <c r="G80" s="27">
        <f>E80*F80</f>
        <v>1600</v>
      </c>
      <c r="H80" s="27">
        <f>E80*F80*0.6742</f>
        <v>1078.72</v>
      </c>
      <c r="I80" s="27">
        <f>12*(G80+H80)</f>
        <v>32144.640000000003</v>
      </c>
    </row>
    <row r="81" spans="3:9" ht="15">
      <c r="C81" s="51">
        <v>3</v>
      </c>
      <c r="D81" s="52"/>
      <c r="E81" s="52"/>
      <c r="F81" s="52"/>
      <c r="G81" s="27">
        <f>E81*F81</f>
        <v>0</v>
      </c>
      <c r="H81" s="27">
        <f>E81*F81*0.6742</f>
        <v>0</v>
      </c>
      <c r="I81" s="27">
        <f>12*(G81+H81)</f>
        <v>0</v>
      </c>
    </row>
    <row r="82" spans="3:9" ht="15">
      <c r="C82" s="20" t="s">
        <v>40</v>
      </c>
      <c r="D82" s="20"/>
      <c r="E82" s="20"/>
      <c r="F82" s="8"/>
      <c r="G82" s="8"/>
      <c r="H82" s="28">
        <f>SUM(H79:H81)</f>
        <v>2831.6400000000003</v>
      </c>
      <c r="I82" s="28">
        <f>SUM(I79:I81)</f>
        <v>84379.68000000001</v>
      </c>
    </row>
    <row r="84" spans="1:9" ht="15">
      <c r="A84" s="31">
        <v>5</v>
      </c>
      <c r="C84" s="34" t="s">
        <v>64</v>
      </c>
      <c r="D84" s="34"/>
      <c r="E84" s="34"/>
      <c r="F84" s="34"/>
      <c r="G84" s="34"/>
      <c r="H84" s="34"/>
      <c r="I84" s="34"/>
    </row>
    <row r="86" spans="3:8" ht="15">
      <c r="C86" s="31" t="s">
        <v>17</v>
      </c>
      <c r="D86" s="31" t="s">
        <v>65</v>
      </c>
      <c r="E86" s="31" t="s">
        <v>67</v>
      </c>
      <c r="F86" s="31" t="s">
        <v>66</v>
      </c>
      <c r="G86" s="31" t="s">
        <v>71</v>
      </c>
      <c r="H86" s="31" t="s">
        <v>72</v>
      </c>
    </row>
    <row r="87" spans="3:8" ht="15">
      <c r="C87" s="48">
        <v>1</v>
      </c>
      <c r="D87" s="32" t="s">
        <v>69</v>
      </c>
      <c r="E87" s="33">
        <v>100000</v>
      </c>
      <c r="F87" s="32">
        <f>12*12</f>
        <v>144</v>
      </c>
      <c r="G87" s="33">
        <f>IF(ISERROR(E87/F87),0,E87/F87)</f>
        <v>694.4444444444445</v>
      </c>
      <c r="H87" s="33">
        <f>G87*12</f>
        <v>8333.333333333334</v>
      </c>
    </row>
    <row r="88" spans="3:8" ht="15">
      <c r="C88" s="48">
        <v>2</v>
      </c>
      <c r="D88" s="32" t="s">
        <v>70</v>
      </c>
      <c r="E88" s="33">
        <v>150000</v>
      </c>
      <c r="F88" s="32">
        <v>144</v>
      </c>
      <c r="G88" s="33">
        <f>IF(ISERROR(E88/F88),0,E88/F88)</f>
        <v>1041.6666666666667</v>
      </c>
      <c r="H88" s="33">
        <f>G88*12</f>
        <v>12500</v>
      </c>
    </row>
    <row r="89" spans="3:8" ht="15">
      <c r="C89" s="51">
        <v>3</v>
      </c>
      <c r="D89" s="52"/>
      <c r="E89" s="53"/>
      <c r="F89" s="52"/>
      <c r="G89" s="33">
        <f>IF(ISERROR(E89/F89),0,E89/F89)</f>
        <v>0</v>
      </c>
      <c r="H89" s="33">
        <f>G89*12</f>
        <v>0</v>
      </c>
    </row>
    <row r="90" spans="3:8" ht="15">
      <c r="C90" s="21" t="s">
        <v>68</v>
      </c>
      <c r="D90" s="43"/>
      <c r="E90" s="43"/>
      <c r="F90" s="22"/>
      <c r="G90" s="28">
        <f>SUM(G87:G89)</f>
        <v>1736.1111111111113</v>
      </c>
      <c r="H90" s="28">
        <f>SUM(H87:H89)</f>
        <v>20833.333333333336</v>
      </c>
    </row>
    <row r="94" spans="3:8" ht="15">
      <c r="C94" s="63" t="s">
        <v>73</v>
      </c>
      <c r="D94" s="64"/>
      <c r="E94" s="64"/>
      <c r="F94" s="64"/>
      <c r="G94" s="64"/>
      <c r="H94" s="64"/>
    </row>
    <row r="95" spans="3:8" ht="15">
      <c r="C95" s="63"/>
      <c r="D95" s="64"/>
      <c r="E95" s="64"/>
      <c r="F95" s="64"/>
      <c r="G95" s="64"/>
      <c r="H95" s="64"/>
    </row>
    <row r="96" spans="3:8" ht="15">
      <c r="C96" s="63"/>
      <c r="D96" s="64"/>
      <c r="E96" s="64"/>
      <c r="F96" s="64"/>
      <c r="G96" s="64"/>
      <c r="H96" s="64"/>
    </row>
    <row r="98" spans="5:7" ht="15">
      <c r="E98" s="56"/>
      <c r="F98" s="56"/>
      <c r="G98" s="56"/>
    </row>
    <row r="99" spans="3:8" ht="15">
      <c r="C99" s="65" t="s">
        <v>17</v>
      </c>
      <c r="D99" s="54" t="s">
        <v>76</v>
      </c>
      <c r="E99" s="61" t="str">
        <f>'1. Venituri'!E8</f>
        <v>Dulapuri</v>
      </c>
      <c r="F99" s="61" t="str">
        <f>'1. Venituri'!E9</f>
        <v>Paturi</v>
      </c>
      <c r="G99" s="62" t="str">
        <f>'1. Venituri'!E10</f>
        <v>Mese</v>
      </c>
      <c r="H99" s="61" t="s">
        <v>77</v>
      </c>
    </row>
    <row r="100" spans="3:8" ht="15">
      <c r="C100" s="18">
        <v>1</v>
      </c>
      <c r="D100" s="66" t="s">
        <v>74</v>
      </c>
      <c r="E100" s="57">
        <f>I17*'1. Venituri'!G17</f>
        <v>6262.5</v>
      </c>
      <c r="F100" s="57">
        <f>I31*'1. Venituri'!G18</f>
        <v>25447.5</v>
      </c>
      <c r="G100" s="57">
        <f>I45*'1. Venituri'!G19</f>
        <v>15375</v>
      </c>
      <c r="H100" s="58">
        <f>SUM(E100:G100)</f>
        <v>47085</v>
      </c>
    </row>
    <row r="101" spans="3:8" ht="15">
      <c r="C101" s="18">
        <v>2</v>
      </c>
      <c r="D101" s="66" t="s">
        <v>75</v>
      </c>
      <c r="E101" s="57">
        <f>I21*'1. Venituri'!G17</f>
        <v>5.325</v>
      </c>
      <c r="F101" s="57">
        <f>I35*'1. Venituri'!G18</f>
        <v>6.255000000000001</v>
      </c>
      <c r="G101" s="57">
        <f>I49*'1. Venituri'!G19</f>
        <v>13.312500000000002</v>
      </c>
      <c r="H101" s="58">
        <f>SUM(E101:G101)</f>
        <v>24.892500000000005</v>
      </c>
    </row>
    <row r="102" spans="3:8" ht="15">
      <c r="C102" s="18">
        <v>3</v>
      </c>
      <c r="D102" s="66" t="s">
        <v>20</v>
      </c>
      <c r="E102" s="57">
        <f>E66*'1. Venituri'!G23</f>
        <v>9006.802721088436</v>
      </c>
      <c r="F102" s="57">
        <f>E66*'1. Venituri'!G24</f>
        <v>12834.69387755102</v>
      </c>
      <c r="G102" s="57">
        <f>E66*'1. Venituri'!G25</f>
        <v>11258.503401360544</v>
      </c>
      <c r="H102" s="58">
        <f>SUM(E102:G102)</f>
        <v>33100</v>
      </c>
    </row>
    <row r="103" spans="3:8" ht="15">
      <c r="C103" s="18">
        <v>4</v>
      </c>
      <c r="D103" s="66" t="s">
        <v>51</v>
      </c>
      <c r="E103" s="57">
        <f>E74*'1. Venituri'!G23</f>
        <v>204.08163265306123</v>
      </c>
      <c r="F103" s="57">
        <f>E74*'1. Venituri'!G24</f>
        <v>290.81632653061223</v>
      </c>
      <c r="G103" s="57">
        <f>E74*'1. Venituri'!G25</f>
        <v>255.10204081632654</v>
      </c>
      <c r="H103" s="58">
        <f>SUM(E103:G103)</f>
        <v>750</v>
      </c>
    </row>
    <row r="104" spans="3:8" ht="15">
      <c r="C104" s="18">
        <v>5</v>
      </c>
      <c r="D104" s="66" t="s">
        <v>58</v>
      </c>
      <c r="E104" s="57">
        <f>I82*'1. Venituri'!G23</f>
        <v>22960.457142857147</v>
      </c>
      <c r="F104" s="57">
        <f>I82*'1. Venituri'!G24</f>
        <v>32718.65142857143</v>
      </c>
      <c r="G104" s="57">
        <f>I82*'1. Venituri'!G25</f>
        <v>28700.57142857143</v>
      </c>
      <c r="H104" s="58">
        <f>SUM(E104:G104)</f>
        <v>84379.68000000001</v>
      </c>
    </row>
    <row r="105" spans="3:8" ht="15">
      <c r="C105" s="18">
        <v>6</v>
      </c>
      <c r="D105" s="66" t="s">
        <v>64</v>
      </c>
      <c r="E105" s="59">
        <f>H90*'1. Venituri'!G23</f>
        <v>5668.934240362813</v>
      </c>
      <c r="F105" s="59">
        <f>H90*'1. Venituri'!G24</f>
        <v>8078.231292517007</v>
      </c>
      <c r="G105" s="59">
        <f>H90*'1. Venituri'!G25</f>
        <v>7086.167800453515</v>
      </c>
      <c r="H105" s="60">
        <f>SUM(E105:G105)</f>
        <v>20833.333333333336</v>
      </c>
    </row>
    <row r="106" spans="3:8" ht="15">
      <c r="C106" s="18"/>
      <c r="D106" s="19" t="s">
        <v>78</v>
      </c>
      <c r="E106" s="44">
        <f>SUM(E100:E105)</f>
        <v>44108.10073696145</v>
      </c>
      <c r="F106" s="44">
        <f>SUM(F100:F105)</f>
        <v>79376.14792517008</v>
      </c>
      <c r="G106" s="44">
        <f>SUM(G100:G105)</f>
        <v>62688.65717120181</v>
      </c>
      <c r="H106" s="44">
        <f>SUM(H100:H105)</f>
        <v>186172.90583333335</v>
      </c>
    </row>
    <row r="109" ht="15">
      <c r="H109" s="55"/>
    </row>
  </sheetData>
  <sheetProtection/>
  <mergeCells count="20">
    <mergeCell ref="C68:I68"/>
    <mergeCell ref="C74:D74"/>
    <mergeCell ref="C76:I76"/>
    <mergeCell ref="C82:E82"/>
    <mergeCell ref="C84:I84"/>
    <mergeCell ref="C90:F90"/>
    <mergeCell ref="C94:H96"/>
    <mergeCell ref="C66:D66"/>
    <mergeCell ref="C37:D37"/>
    <mergeCell ref="C45:H45"/>
    <mergeCell ref="C49:H49"/>
    <mergeCell ref="C52:I52"/>
    <mergeCell ref="C21:H21"/>
    <mergeCell ref="C3:I4"/>
    <mergeCell ref="C7:I7"/>
    <mergeCell ref="C23:D23"/>
    <mergeCell ref="C31:H31"/>
    <mergeCell ref="C35:H35"/>
    <mergeCell ref="C9:D9"/>
    <mergeCell ref="C17:H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:H16"/>
  <sheetViews>
    <sheetView zoomScalePageLayoutView="0" workbookViewId="0" topLeftCell="A1">
      <selection activeCell="I24" sqref="I24"/>
    </sheetView>
  </sheetViews>
  <sheetFormatPr defaultColWidth="9.140625" defaultRowHeight="15"/>
  <cols>
    <col min="1" max="3" width="9.140625" style="1" customWidth="1"/>
    <col min="4" max="4" width="15.57421875" style="1" bestFit="1" customWidth="1"/>
    <col min="5" max="5" width="17.7109375" style="1" customWidth="1"/>
    <col min="6" max="7" width="13.7109375" style="1" bestFit="1" customWidth="1"/>
    <col min="8" max="8" width="16.421875" style="1" customWidth="1"/>
    <col min="9" max="10" width="9.140625" style="1" customWidth="1"/>
    <col min="11" max="11" width="21.421875" style="1" bestFit="1" customWidth="1"/>
    <col min="12" max="12" width="14.140625" style="1" bestFit="1" customWidth="1"/>
    <col min="13" max="13" width="16.7109375" style="1" customWidth="1"/>
    <col min="14" max="14" width="13.7109375" style="1" bestFit="1" customWidth="1"/>
    <col min="15" max="15" width="14.28125" style="1" customWidth="1"/>
    <col min="16" max="16384" width="9.140625" style="1" customWidth="1"/>
  </cols>
  <sheetData>
    <row r="4" spans="4:5" ht="15">
      <c r="D4" s="68" t="s">
        <v>79</v>
      </c>
      <c r="E4" s="28">
        <f>'1. Venituri'!F26</f>
        <v>220500</v>
      </c>
    </row>
    <row r="5" ht="15">
      <c r="E5" s="55"/>
    </row>
    <row r="6" spans="4:5" ht="15">
      <c r="D6" s="68" t="s">
        <v>77</v>
      </c>
      <c r="E6" s="28">
        <f>'2. Cheltuieli'!H106</f>
        <v>186172.90583333335</v>
      </c>
    </row>
    <row r="8" spans="4:5" ht="15">
      <c r="D8" s="68" t="s">
        <v>80</v>
      </c>
      <c r="E8" s="28">
        <f>E4-E6</f>
        <v>34327.09416666665</v>
      </c>
    </row>
    <row r="13" spans="4:8" ht="30">
      <c r="D13" s="70" t="s">
        <v>2</v>
      </c>
      <c r="E13" s="70" t="s">
        <v>79</v>
      </c>
      <c r="F13" s="70" t="s">
        <v>77</v>
      </c>
      <c r="G13" s="70" t="s">
        <v>80</v>
      </c>
      <c r="H13" s="70" t="s">
        <v>81</v>
      </c>
    </row>
    <row r="14" spans="4:8" ht="15">
      <c r="D14" s="67" t="str">
        <f>'1. Venituri'!E17</f>
        <v>Dulapuri</v>
      </c>
      <c r="E14" s="69">
        <f>'1. Venituri'!F23</f>
        <v>60000</v>
      </c>
      <c r="F14" s="69">
        <f>'2. Cheltuieli'!E106</f>
        <v>44108.10073696145</v>
      </c>
      <c r="G14" s="69">
        <f>E14-F14</f>
        <v>15891.899263038547</v>
      </c>
      <c r="H14" s="71">
        <f>G14/E14</f>
        <v>0.2648649877173091</v>
      </c>
    </row>
    <row r="15" spans="4:8" ht="15">
      <c r="D15" s="67" t="str">
        <f>'1. Venituri'!E18</f>
        <v>Paturi</v>
      </c>
      <c r="E15" s="69">
        <f>'1. Venituri'!F24</f>
        <v>85500</v>
      </c>
      <c r="F15" s="69">
        <f>'2. Cheltuieli'!F106</f>
        <v>79376.14792517008</v>
      </c>
      <c r="G15" s="69">
        <f>E15-F15</f>
        <v>6123.85207482992</v>
      </c>
      <c r="H15" s="71">
        <f>G15/E15</f>
        <v>0.07162400087520374</v>
      </c>
    </row>
    <row r="16" spans="4:8" ht="15">
      <c r="D16" s="67" t="str">
        <f>'1. Venituri'!E19</f>
        <v>Mese</v>
      </c>
      <c r="E16" s="69">
        <f>'1. Venituri'!F25</f>
        <v>75000</v>
      </c>
      <c r="F16" s="69">
        <f>'2. Cheltuieli'!G106</f>
        <v>62688.65717120181</v>
      </c>
      <c r="G16" s="69">
        <f>E16-F16</f>
        <v>12311.342828798188</v>
      </c>
      <c r="H16" s="71">
        <f>G16/E16</f>
        <v>0.16415123771730916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catalin</cp:lastModifiedBy>
  <dcterms:created xsi:type="dcterms:W3CDTF">2017-03-06T08:48:27Z</dcterms:created>
  <dcterms:modified xsi:type="dcterms:W3CDTF">2017-03-16T13:21:00Z</dcterms:modified>
  <cp:category/>
  <cp:version/>
  <cp:contentType/>
  <cp:contentStatus/>
</cp:coreProperties>
</file>